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Table 1" sheetId="1" r:id="rId1"/>
    <sheet name="Table 1 (2)" sheetId="2" r:id="rId2"/>
  </sheets>
  <definedNames>
    <definedName name="_xlnm._FilterDatabase" localSheetId="0" hidden="1">'Table 1'!$A$14:$D$48</definedName>
    <definedName name="_xlnm._FilterDatabase" localSheetId="1" hidden="1">'Table 1 (2)'!$A$14:$D$48</definedName>
  </definedNames>
  <calcPr fullCalcOnLoad="1"/>
</workbook>
</file>

<file path=xl/sharedStrings.xml><?xml version="1.0" encoding="utf-8"?>
<sst xmlns="http://schemas.openxmlformats.org/spreadsheetml/2006/main" count="168" uniqueCount="87">
  <si>
    <r>
      <rPr>
        <sz val="9"/>
        <rFont val="Arial"/>
        <family val="2"/>
      </rPr>
      <t>Поз.</t>
    </r>
  </si>
  <si>
    <r>
      <rPr>
        <b/>
        <sz val="18"/>
        <rFont val="Arial"/>
        <family val="2"/>
      </rPr>
      <t>ВЗНОСЫ</t>
    </r>
  </si>
  <si>
    <r>
      <rPr>
        <b/>
        <sz val="14"/>
        <rFont val="Arial"/>
        <family val="2"/>
      </rPr>
      <t>Расходы, включаемые в членские взносы</t>
    </r>
  </si>
  <si>
    <r>
      <rPr>
        <b/>
        <sz val="14"/>
        <rFont val="Arial"/>
        <family val="2"/>
      </rPr>
      <t>Всего поступлений взносов</t>
    </r>
  </si>
  <si>
    <r>
      <rPr>
        <b/>
        <sz val="18"/>
        <rFont val="Arial"/>
        <family val="2"/>
      </rPr>
      <t>Расходы, включаемые в членские взносы</t>
    </r>
  </si>
  <si>
    <r>
      <rPr>
        <sz val="12"/>
        <rFont val="Times New Roman"/>
        <family val="1"/>
      </rPr>
      <t xml:space="preserve">Приложение № ___ к Протоколу № ___ общего собрания
от 15.10.2022 года
</t>
    </r>
    <r>
      <rPr>
        <b/>
        <sz val="10"/>
        <rFont val="Arial"/>
        <family val="2"/>
      </rPr>
      <t xml:space="preserve">УТВЕРЖДЕНО
Решением общего собрания ТСН СНТ  «Гжельские просторы» Протокол № ___
от « 15 » октября 2022 года.
</t>
    </r>
    <r>
      <rPr>
        <b/>
        <sz val="14"/>
        <rFont val="Arial"/>
        <family val="2"/>
      </rPr>
      <t>ПРИХОДНО-РАСХОДНАЯ СМЕТА
на 2022- 2023 гг. Садоводческого Некоммерческого Товарищества  «Гжельские просторы»</t>
    </r>
  </si>
  <si>
    <t>1.</t>
  </si>
  <si>
    <t>1.1.</t>
  </si>
  <si>
    <r>
      <rPr>
        <sz val="12"/>
        <rFont val="Arial"/>
        <family val="2"/>
      </rPr>
      <t>Сумма, руб.</t>
    </r>
  </si>
  <si>
    <t>1.2.</t>
  </si>
  <si>
    <t>1.3.</t>
  </si>
  <si>
    <t>2.</t>
  </si>
  <si>
    <t>2.1.</t>
  </si>
  <si>
    <t>Содержание дорог в зимний период.Чистка снега (2750 / час по предварительному договору с Интронекс ) за основу взят расход прошлого года (200000 ) в итоговую сумму закладывется инфляция и оплата по безналу), грейдер 30 000* 3 раза за  зимний сезон</t>
  </si>
  <si>
    <t>1.5.</t>
  </si>
  <si>
    <t>3.</t>
  </si>
  <si>
    <t>3.1.</t>
  </si>
  <si>
    <t>Вывоз ТКО/ТБО (вывоз мусора по договору с Эколайн.</t>
  </si>
  <si>
    <t xml:space="preserve">Уличное освещение поселка, электроэнеригия на камерыи ворота). За основу брались средние показания за время, когда было полное освещение 1200 квт в месяц , текущий тариф 6,17 р. Также учитывается повышение тарифа в предстоящем году. Требуется замена счетчиков на двухтарифные, для сокращения суммы на оплату электроэнергии </t>
  </si>
  <si>
    <t xml:space="preserve">Уборка прилегающей территории 3000 в месяц (уборка мусорной площадки покос травы для проведения собраний, уборка деревьев, мешающих видеонаблюдению) </t>
  </si>
  <si>
    <t>4.</t>
  </si>
  <si>
    <t>4.1.</t>
  </si>
  <si>
    <t>4.2.</t>
  </si>
  <si>
    <t xml:space="preserve">Ежемесечный вывоз мусор расчитывается по последнему акту сверки с учетом возрастающих тарифов и увеличения количества застроенных участков (70000 в месяц). До смены контейнеров будут использоваться услуги трамбовки мусора (6000 в месяц) </t>
  </si>
  <si>
    <t>Статьей 13.4 Федерального закона от 24.06.1998 № 89-ФЗ "Об отходах производства и потребления" определено, что накопление отходов допускается только в местах (на площадках) накопления отходов, соответствующих требованиям законодательства в области санитарно-эпидемиологического благополучия населения и иного законодательства Российской Федерации.                                                                                  Для приведения площадки в соответсвии с требованиями необходимо сделать твердое покрытие, крышу и стенки примерная стомость работ с материалами  70 000. Требуется замена имеющихся контейнеров примерная стоимость 1 контейнера объемом 1,1 куб 15000 общее количество 10 исходя из текущих нужд, также входит контейнер для раздельного сбора пластика</t>
  </si>
  <si>
    <r>
      <rPr>
        <sz val="10"/>
        <rFont val="Arial"/>
        <family val="2"/>
      </rPr>
      <t xml:space="preserve">Настоящее  финансово-экономическое  обоснование  является  неотъемлемой  частью  приходно- расходной сметы ТСН СНТ  «Гжельские просторы»  на 2022-2023 год, подготовлено в соответствии с:
•   Федеральным   законом   от   29.07.2017   №   217-ФЗ   "О   ведении   гражданами   садоводства   и огородничества для собственных нужд и о внесении изменений в отдельные законодательные акты Российской Федерации";
• Анализом хозяйственной деятельности ТСН СНТ  «Гжельские просторы» за 2020-2022 год;
•  Анализа цен на товары и услуги по итогам расходов за 2022 год.
</t>
    </r>
    <r>
      <rPr>
        <sz val="12"/>
        <rFont val="Times New Roman"/>
        <family val="1"/>
      </rPr>
      <t xml:space="preserve">Приложение № ___ к Протоколу №___2 общего собрания
от 15.10.2022 года
</t>
    </r>
    <r>
      <rPr>
        <b/>
        <sz val="10"/>
        <rFont val="Arial"/>
        <family val="2"/>
      </rPr>
      <t xml:space="preserve">УТВЕРЖДЕНО
Решением общего собрания ТСН СНТ  «Гжельские просторы»  Протокол № ___
от « 15 » октября 2022 года.
</t>
    </r>
    <r>
      <rPr>
        <b/>
        <sz val="14"/>
        <rFont val="Arial"/>
        <family val="2"/>
      </rPr>
      <t xml:space="preserve">ФИНАНСОВО-ЭКОНОМИЧЕСКОЕ ОБОСНОВАНИЕ
размера взносов на 2022 - 2023 гг. к приходно-расходной смете ТСН СНТ  «Гжельские просторы» </t>
    </r>
  </si>
  <si>
    <t>5.</t>
  </si>
  <si>
    <t>5.1.</t>
  </si>
  <si>
    <t>7.</t>
  </si>
  <si>
    <t>7.1.</t>
  </si>
  <si>
    <t>Выплата заработной платы и вознаграждений , поощрений лицам, по трудовым договорам, привлеченим услуг самозанятых, заключением договоров ГПХ.</t>
  </si>
  <si>
    <t>Заработная плата председателя 60000 ( включающая в себя оплату 2 НДФЛ)</t>
  </si>
  <si>
    <t>7.2.</t>
  </si>
  <si>
    <t>7.3.</t>
  </si>
  <si>
    <t xml:space="preserve">Поощрение членов правления (на текущий момент 2 члена правления, котрые выполняют различные поручения председателя, в том числе связанные с разъездами в различные организации, участие в организационных и хозяйственных делах связаннх с жизнедеятельностью поселка)  22000 в месяц на одного члена правления </t>
  </si>
  <si>
    <t>8.</t>
  </si>
  <si>
    <t>Организация проведения собраний.</t>
  </si>
  <si>
    <t>8.1.</t>
  </si>
  <si>
    <t>Для проведения собраний на протяжении нескольких лет используется здание МУК КДЦ "Гжельский" аренда зала стоит 10 000 ( данная оплата осущесвляется наличными деньгами с приложением благодарственного письма от администрации ДК , где прописывается сумма) . На первый год запланировано два собрания.</t>
  </si>
  <si>
    <t>9.1.</t>
  </si>
  <si>
    <t>9.</t>
  </si>
  <si>
    <t>9.3.</t>
  </si>
  <si>
    <t>Транспортный налог на трактор</t>
  </si>
  <si>
    <t>9.4.</t>
  </si>
  <si>
    <t>Земельный налог на ЗОП</t>
  </si>
  <si>
    <t xml:space="preserve">Оплата ведения бухгалтерии 22000 в месяц с бухгалтером, оформленным как самозанятый </t>
  </si>
  <si>
    <t>1.6.</t>
  </si>
  <si>
    <t>1.6.1.</t>
  </si>
  <si>
    <t>7.4.</t>
  </si>
  <si>
    <t>ведение р/с в Сбербанке 2000 р/мес, плата за платежные поручения (ориентировочно 1000 р в месяц)</t>
  </si>
  <si>
    <t>1.6.2.</t>
  </si>
  <si>
    <t>Оплата  за содержание и обслуживание сайта 5000 р год , разовая оплата</t>
  </si>
  <si>
    <t>1.6.3.</t>
  </si>
  <si>
    <t>Благоустройство земельных участков общего назначения.</t>
  </si>
  <si>
    <t>Налоги и сборы.</t>
  </si>
  <si>
    <t>Расчет за электроэнергию общего пользования.</t>
  </si>
  <si>
    <t>Содержание имущества общего пользования.</t>
  </si>
  <si>
    <t>Налоги в  ФОТ (На  оплату  труда  ежемесячно  начисляются  в  госбюджет  и  фонды  следующие выплаты  и  налоги:  в  ПФР-22%,  ФСС-2,9%,  Фонд  медицинского  страхования  - 5,1%, социальное страхование от несчастных случаев-0,2% , всего 30,2%.) при начислении заработной платы председателя ежемесячно 16380 р</t>
  </si>
  <si>
    <t>1.6.4.</t>
  </si>
  <si>
    <t xml:space="preserve">Программа для ведения бухгалтерии  и подачи отчетностей 1С Садовод с облачным хранением. Разовая оплата за год 16810 на основании Расценок </t>
  </si>
  <si>
    <t>1.6.5.</t>
  </si>
  <si>
    <t>1.6.6.</t>
  </si>
  <si>
    <t>Программа "Ином", разовая оплата 46 642 р. на основе коммерческого предложения ( данная программа позволяет проводить электронное голосование, создавать личные кабинеты собственников со всеми начислениям, возможность оплаты онлайн, оповещение о долгах и собраниях и т.д.) Возможность ведения реестра собственников.</t>
  </si>
  <si>
    <t>Прочие административные расходы.Транспортные расходы (поездки по вопросам , связанными с работой посёлка) 1000 р/месяц. Канцтовары, орг.материалы. 1000 р/месяц. Внесенеие изменений в ЕГРЮЛ (2000), регистрация устава (2000), требуется изменение юридического адреса (2000)</t>
  </si>
  <si>
    <t>Ямочный ремонт проездов , использование грейдера для выравнивания ям ( за основу берется общая  стоимость, потраченная в прошлом году , закладывается оплата по безналу, что значительно влияет на стоимость работ и материалов)</t>
  </si>
  <si>
    <t>Охрана поселка на текущий момент осуществляется с использованием камер на въездных группах. Для усиления охраны предполагается установка камер на перекрестках по улицам Южная и Главная .Закупка, установка, систем виденаблюдения,увеличение количества камер. Данная работа будет осуществляться компанией Интронекс, на основании их коммерческого предложения  (предварительно планируется установка 15 камер).</t>
  </si>
  <si>
    <t xml:space="preserve">Почтовые расходы ,связанные с взысканием задолженностей из расчета 200 человек, (учитываются текущие регулярные платежи 100 человек) 300 р, подача ежеквартальная . Оплата гос. Пошлины на взыскание. Госпошлина 400 р за иск, подача раз в квартал </t>
  </si>
  <si>
    <t xml:space="preserve">Сумма членского взноса расчитывается из количетва участков по текущему реестру 332 участка </t>
  </si>
  <si>
    <t xml:space="preserve">Административные расходы, связанные с обеспечением работы поселка, взысканием задолженностей и организацией програмного обеспечения. </t>
  </si>
  <si>
    <t>Юридическое сопровождение, связанное с имеющимися судебными делами, составление претензий на взыскание с должников, любая другая юридическая консультация, связанная работой поселка и разъяснений законодательсва. Разработка уставных документов. 30000 в месяц</t>
  </si>
  <si>
    <t>Охрана территории посёлка.</t>
  </si>
  <si>
    <t>Для снижения энергопотребления и обеспечения безопасности поселка требуется приобретение, замена  110 фонарей на энергосберегающие (стоимость 1 фонаря примерно 3600, работа по замене 1700 ), покупка фотореле (150 штук  по 500 р ), которое позволит подключить камеры к проводам питания от фонарей. Установка фонарей расчитывается из расчета через столб.</t>
  </si>
  <si>
    <t>Содержание, ремонт , обслуживание систем видеонаблюдения и безопасности, ворот (интернет для видеонаблюдения, сервер (3000 мес) , замена блоков управления воротами (2*4000), сим карты(100 р мес), планируется дежурный телефон( 8000 р мес) , установка ограничителей на въезд большегрузного транспорта на вторых воротах. 10000</t>
  </si>
  <si>
    <r>
      <rPr>
        <sz val="12"/>
        <rFont val="Times New Roman"/>
        <family val="1"/>
      </rPr>
      <t xml:space="preserve">Приложение № ___ к Протоколу № ___ общего собрания
от 15.10.2022 года
</t>
    </r>
    <r>
      <rPr>
        <b/>
        <sz val="10"/>
        <rFont val="Arial"/>
        <family val="2"/>
      </rPr>
      <t xml:space="preserve">УТВЕРЖДЕНО
Решением общего собрания ТСН СНТ  «Гжельские просторы» Протокол № ___
от « 15 » октября 2022 года.
</t>
    </r>
    <r>
      <rPr>
        <b/>
        <sz val="14"/>
        <rFont val="Arial"/>
        <family val="2"/>
      </rPr>
      <t>ПРИХОДНО-РАСХОДНАЯ СМЕТА
на 2022- 2023 гг. Садоводческого Некоммерческого Т</t>
    </r>
  </si>
  <si>
    <r>
      <rPr>
        <sz val="10"/>
        <rFont val="Arial"/>
        <family val="2"/>
      </rPr>
      <t>Настоящее  финансово-экономическое  обоснование  является  неотъемлемой  частью  приходно- расходной сметы ТСН СНТ  «Гжельские просторы»  на 2022-2023 год, подготовлено в соответствии с:
•   Федеральным   законом   от   29.07.2017   №   217-ФЗ   "О   веде</t>
    </r>
  </si>
  <si>
    <t>Содержание, ремонт , обслуживание систем видеонаблюдения и безопасности, ворот (интернет для видеонаблюдения, сервер (3000 мес) , замена блоков управления воротами (2*4000), сим карты(100 р мес), планируется дежурный телефон( 8000 р мес) , установка огран</t>
  </si>
  <si>
    <t>Программа "Ином", разовая оплата 46 642 р. на основе коммерческого предложения ( данная программа позволяет проводить электронное голосование, создавать личные кабинеты собственников со всеми начислениям, возможность оплаты онлайн, оповещение о долгах и с</t>
  </si>
  <si>
    <t>Прочие административные расходы.Транспортные расходы (поездки по вопросам , связанными с работой посёлка) 1000 р/месяц. Канцтовары, орг.материалы. 1000 р/месяц. Внесенеие изменений в ЕГРЮЛ (2000), регистрация устава (2000), требуется изменение юридическог</t>
  </si>
  <si>
    <t>Уличное освещение поселка, электроэнеригия на камерыи ворота). За основу брались средние показания за время, когда было полное освещение 1200 квт в месяц , текущий тариф 6,17 р. Также учитывается повышение тарифа в предстоящем году. Требуется замена счетч</t>
  </si>
  <si>
    <t>Статьей 13.4 Федерального закона от 24.06.1998 № 89-ФЗ "Об отходах производства и потребления" определено, что накопление отходов допускается только в местах (на площадках) накопления отходов, соответствующих требованиям законодательства в области санитар</t>
  </si>
  <si>
    <t>Для снижения энергопотребления и обеспечения безопасности поселка требуется приобретение, замена  110 фонарей на энергосберегающие (стоимость 1 фонаря примерно 3600, работа по замене 1700 ), покупка фотореле (150 штук  по 500 р ), которое позволит подключ</t>
  </si>
  <si>
    <t>Охрана поселка на текущий момент осуществляется с использованием камер на въездных группах. Для усиления охраны предполагается установка камер на перекрестках по улицам Южная и Главная .Закупка, установка, систем виденаблюдения,увеличение количества камер</t>
  </si>
  <si>
    <t>Поощрение членов правления (на текущий момент 2 члена правления, котрые выполняют различные поручения председателя, в том числе связанные с разъездами в различные организации, участие в организационных и хозяйственных делах связаннх с жизнедеятельностью п</t>
  </si>
  <si>
    <t>Юридическое сопровождение, связанное с имеющимися судебными делами, составление претензий на взыскание с должников, любая другая юридическая консультация, связанная работой поселка и разъяснений законодательсва. Разработка уставных документов. 30000 в мес</t>
  </si>
  <si>
    <t xml:space="preserve">Для проведения собраний на протяжении нескольких лет используется здание МУК КДЦ "Гжельский" аренда зала стоит 10 000 ( данная оплата осущесвляется наличными деньгами с приложением благодарственного письма от администрации ДК , где прописывается сумма) . </t>
  </si>
  <si>
    <t>Налоги в  ФОТ (На  оплату  труда  ежемесячно  начисляются  в  госбюджет  и  фонды  следующие выплаты  и  налоги:  в  ПФР-22%,  ФСС-2,9%,  Фонд  медицинского  страхования  - 5,1%, социальное страхование от несчастных случаев-0,2% , всего 30,2%.) при начисл</t>
  </si>
  <si>
    <t xml:space="preserve">Сумма членского взноса расчитывается из количества участков по текущему реестру 332 участка 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</si>
</sst>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"/>
  </numFmts>
  <fonts count="39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9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7">
    <xf numFmtId="0" fontId="0" fillId="0" borderId="0" xfId="0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right" vertical="top" shrinkToFit="1"/>
    </xf>
    <xf numFmtId="0" fontId="1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left" vertical="top"/>
    </xf>
    <xf numFmtId="16" fontId="0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shrinkToFit="1"/>
    </xf>
    <xf numFmtId="16" fontId="18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top" shrinkToFit="1"/>
    </xf>
    <xf numFmtId="3" fontId="20" fillId="0" borderId="10" xfId="0" applyNumberFormat="1" applyFont="1" applyFill="1" applyBorder="1" applyAlignment="1">
      <alignment horizontal="center" vertical="top" shrinkToFi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 horizontal="left" vertical="top" wrapText="1" indent="2"/>
    </xf>
    <xf numFmtId="0" fontId="1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685800</xdr:colOff>
      <xdr:row>48</xdr:row>
      <xdr:rowOff>0</xdr:rowOff>
    </xdr:from>
    <xdr:ext cx="5972175" cy="9525"/>
    <xdr:sp>
      <xdr:nvSpPr>
        <xdr:cNvPr id="1" name="Shape 2"/>
        <xdr:cNvSpPr>
          <a:spLocks/>
        </xdr:cNvSpPr>
      </xdr:nvSpPr>
      <xdr:spPr>
        <a:xfrm>
          <a:off x="1076325" y="37690425"/>
          <a:ext cx="5972175" cy="9525"/>
        </a:xfrm>
        <a:custGeom>
          <a:pathLst>
            <a:path h="9525" w="5978525">
              <a:moveTo>
                <a:pt x="5978017" y="0"/>
              </a:moveTo>
              <a:lnTo>
                <a:pt x="0" y="0"/>
              </a:lnTo>
              <a:lnTo>
                <a:pt x="0" y="9144"/>
              </a:lnTo>
              <a:lnTo>
                <a:pt x="5978017" y="9144"/>
              </a:lnTo>
              <a:lnTo>
                <a:pt x="5978017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685800</xdr:colOff>
      <xdr:row>48</xdr:row>
      <xdr:rowOff>0</xdr:rowOff>
    </xdr:from>
    <xdr:ext cx="5972175" cy="9525"/>
    <xdr:sp>
      <xdr:nvSpPr>
        <xdr:cNvPr id="1" name="Shape 2"/>
        <xdr:cNvSpPr>
          <a:spLocks/>
        </xdr:cNvSpPr>
      </xdr:nvSpPr>
      <xdr:spPr>
        <a:xfrm>
          <a:off x="1076325" y="37318950"/>
          <a:ext cx="5972175" cy="9525"/>
        </a:xfrm>
        <a:custGeom>
          <a:pathLst>
            <a:path h="9525" w="5978525">
              <a:moveTo>
                <a:pt x="5978017" y="0"/>
              </a:moveTo>
              <a:lnTo>
                <a:pt x="0" y="0"/>
              </a:lnTo>
              <a:lnTo>
                <a:pt x="0" y="9144"/>
              </a:lnTo>
              <a:lnTo>
                <a:pt x="5978017" y="9144"/>
              </a:lnTo>
              <a:lnTo>
                <a:pt x="5978017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40">
      <selection activeCell="E48" sqref="E48"/>
    </sheetView>
  </sheetViews>
  <sheetFormatPr defaultColWidth="9.33203125" defaultRowHeight="12.75"/>
  <cols>
    <col min="1" max="1" width="6.83203125" style="0" customWidth="1"/>
    <col min="2" max="2" width="99.16015625" style="0" customWidth="1"/>
    <col min="3" max="3" width="17.33203125" style="18" customWidth="1"/>
    <col min="4" max="4" width="6.83203125" style="0" customWidth="1"/>
    <col min="7" max="7" width="12.16015625" style="0" bestFit="1" customWidth="1"/>
  </cols>
  <sheetData>
    <row r="1" spans="1:4" ht="241.5" customHeight="1">
      <c r="A1" s="35" t="s">
        <v>5</v>
      </c>
      <c r="B1" s="36"/>
      <c r="C1" s="36"/>
      <c r="D1" s="36"/>
    </row>
    <row r="2" spans="1:4" ht="31.5" customHeight="1">
      <c r="A2" s="1" t="s">
        <v>0</v>
      </c>
      <c r="B2" s="2" t="s">
        <v>1</v>
      </c>
      <c r="C2" s="16" t="s">
        <v>8</v>
      </c>
      <c r="D2" s="3"/>
    </row>
    <row r="3" spans="1:4" ht="28.5" customHeight="1">
      <c r="A3" s="4"/>
      <c r="B3" s="5" t="s">
        <v>2</v>
      </c>
      <c r="C3" s="17"/>
      <c r="D3" s="3"/>
    </row>
    <row r="4" spans="1:4" ht="23.25" customHeight="1">
      <c r="A4" s="6">
        <v>1</v>
      </c>
      <c r="B4" s="33" t="s">
        <v>56</v>
      </c>
      <c r="C4" s="17">
        <f>C16</f>
        <v>1852452</v>
      </c>
      <c r="D4" s="7"/>
    </row>
    <row r="5" spans="1:4" ht="24" customHeight="1">
      <c r="A5" s="6">
        <v>2</v>
      </c>
      <c r="B5" s="33" t="s">
        <v>55</v>
      </c>
      <c r="C5" s="17">
        <f>C28</f>
        <v>107000</v>
      </c>
      <c r="D5" s="3"/>
    </row>
    <row r="6" spans="1:4" ht="22.5" customHeight="1">
      <c r="A6" s="6">
        <v>3</v>
      </c>
      <c r="B6" s="33" t="s">
        <v>17</v>
      </c>
      <c r="C6" s="17">
        <f>C30</f>
        <v>912000</v>
      </c>
      <c r="D6" s="8"/>
    </row>
    <row r="7" spans="1:4" ht="22.5" customHeight="1">
      <c r="A7" s="6">
        <v>4</v>
      </c>
      <c r="B7" s="33" t="s">
        <v>53</v>
      </c>
      <c r="C7" s="17">
        <f>C32</f>
        <v>878000</v>
      </c>
      <c r="D7" s="8"/>
    </row>
    <row r="8" spans="1:4" ht="24" customHeight="1">
      <c r="A8" s="6">
        <v>5</v>
      </c>
      <c r="B8" s="33" t="s">
        <v>70</v>
      </c>
      <c r="C8" s="17">
        <f>C35</f>
        <v>431000</v>
      </c>
      <c r="D8" s="3"/>
    </row>
    <row r="9" spans="1:4" ht="48.75" customHeight="1">
      <c r="A9" s="6">
        <v>7</v>
      </c>
      <c r="B9" s="33" t="s">
        <v>30</v>
      </c>
      <c r="C9" s="17">
        <f>C37</f>
        <v>1872000</v>
      </c>
      <c r="D9" s="3"/>
    </row>
    <row r="10" spans="1:4" ht="22.5" customHeight="1">
      <c r="A10" s="6">
        <v>8</v>
      </c>
      <c r="B10" s="33" t="s">
        <v>36</v>
      </c>
      <c r="C10" s="17">
        <f>C42</f>
        <v>20000</v>
      </c>
      <c r="D10" s="8"/>
    </row>
    <row r="11" spans="1:4" ht="22.5" customHeight="1">
      <c r="A11" s="6">
        <v>9</v>
      </c>
      <c r="B11" s="33" t="s">
        <v>54</v>
      </c>
      <c r="C11" s="17">
        <f>C44</f>
        <v>427460</v>
      </c>
      <c r="D11" s="8"/>
    </row>
    <row r="12" spans="1:4" ht="27" customHeight="1">
      <c r="A12" s="4"/>
      <c r="B12" s="9" t="s">
        <v>3</v>
      </c>
      <c r="C12" s="17">
        <f>SUM(C4:C11)</f>
        <v>6499912</v>
      </c>
      <c r="D12" s="3"/>
    </row>
    <row r="13" spans="1:4" ht="371.25" customHeight="1">
      <c r="A13" s="35" t="s">
        <v>25</v>
      </c>
      <c r="B13" s="36"/>
      <c r="C13" s="36"/>
      <c r="D13" s="36"/>
    </row>
    <row r="14" spans="1:4" ht="30.75" customHeight="1">
      <c r="A14" s="11" t="s">
        <v>0</v>
      </c>
      <c r="B14" s="2" t="s">
        <v>1</v>
      </c>
      <c r="C14" s="16" t="s">
        <v>8</v>
      </c>
      <c r="D14" s="3"/>
    </row>
    <row r="15" spans="1:4" ht="30.75" customHeight="1">
      <c r="A15" s="4"/>
      <c r="B15" s="2" t="s">
        <v>4</v>
      </c>
      <c r="C15" s="17">
        <f>C16+C28+C30+C32+C37+C42+C44+C35</f>
        <v>6499912</v>
      </c>
      <c r="D15" s="3"/>
    </row>
    <row r="16" spans="1:4" ht="30.75" customHeight="1">
      <c r="A16" s="20" t="s">
        <v>6</v>
      </c>
      <c r="B16" s="22" t="s">
        <v>56</v>
      </c>
      <c r="C16" s="17">
        <f>C17+C18+C19+C20+C21+C22+C23+C24+C25+C26+C27</f>
        <v>1852452</v>
      </c>
      <c r="D16" s="3"/>
    </row>
    <row r="17" spans="1:4" ht="79.5" customHeight="1">
      <c r="A17" s="14" t="s">
        <v>7</v>
      </c>
      <c r="B17" s="15" t="s">
        <v>19</v>
      </c>
      <c r="C17" s="21">
        <v>36000</v>
      </c>
      <c r="D17" s="3"/>
    </row>
    <row r="18" spans="1:4" ht="88.5" customHeight="1">
      <c r="A18" s="19" t="s">
        <v>9</v>
      </c>
      <c r="B18" s="15" t="s">
        <v>13</v>
      </c>
      <c r="C18" s="21">
        <v>330000</v>
      </c>
      <c r="D18" s="3"/>
    </row>
    <row r="19" spans="1:4" ht="118.5" customHeight="1">
      <c r="A19" s="19" t="s">
        <v>10</v>
      </c>
      <c r="B19" s="15" t="s">
        <v>64</v>
      </c>
      <c r="C19" s="21">
        <v>640000</v>
      </c>
      <c r="D19" s="3"/>
    </row>
    <row r="20" spans="1:4" ht="90.75" customHeight="1">
      <c r="A20" s="19" t="s">
        <v>14</v>
      </c>
      <c r="B20" s="15" t="s">
        <v>72</v>
      </c>
      <c r="C20" s="26">
        <v>152000</v>
      </c>
      <c r="D20" s="3"/>
    </row>
    <row r="21" spans="1:4" ht="42" customHeight="1">
      <c r="A21" s="19" t="s">
        <v>46</v>
      </c>
      <c r="B21" s="15" t="s">
        <v>68</v>
      </c>
      <c r="C21" s="26"/>
      <c r="D21" s="3"/>
    </row>
    <row r="22" spans="1:4" ht="37.5" customHeight="1">
      <c r="A22" s="19" t="s">
        <v>47</v>
      </c>
      <c r="B22" s="15" t="s">
        <v>49</v>
      </c>
      <c r="C22" s="21">
        <v>36000</v>
      </c>
      <c r="D22" s="3"/>
    </row>
    <row r="23" spans="1:4" ht="81" customHeight="1">
      <c r="A23" s="19" t="s">
        <v>50</v>
      </c>
      <c r="B23" s="15" t="s">
        <v>51</v>
      </c>
      <c r="C23" s="21">
        <v>5000</v>
      </c>
      <c r="D23" s="3"/>
    </row>
    <row r="24" spans="1:4" ht="69.75" customHeight="1">
      <c r="A24" s="19" t="s">
        <v>52</v>
      </c>
      <c r="B24" s="15" t="s">
        <v>62</v>
      </c>
      <c r="C24" s="21">
        <v>46642</v>
      </c>
      <c r="D24" s="3"/>
    </row>
    <row r="25" spans="1:4" ht="69.75" customHeight="1">
      <c r="A25" s="19" t="s">
        <v>58</v>
      </c>
      <c r="B25" s="15" t="s">
        <v>59</v>
      </c>
      <c r="C25" s="21">
        <v>16810</v>
      </c>
      <c r="D25" s="3"/>
    </row>
    <row r="26" spans="1:4" ht="69.75" customHeight="1">
      <c r="A26" s="19" t="s">
        <v>60</v>
      </c>
      <c r="B26" s="15" t="s">
        <v>63</v>
      </c>
      <c r="C26" s="21">
        <v>30000</v>
      </c>
      <c r="D26" s="3"/>
    </row>
    <row r="27" spans="1:4" ht="69.75" customHeight="1">
      <c r="A27" s="19" t="s">
        <v>61</v>
      </c>
      <c r="B27" s="15" t="s">
        <v>66</v>
      </c>
      <c r="C27" s="21">
        <f>240000+320000</f>
        <v>560000</v>
      </c>
      <c r="D27" s="3"/>
    </row>
    <row r="28" spans="1:4" s="32" customFormat="1" ht="26.25" customHeight="1">
      <c r="A28" s="24" t="s">
        <v>11</v>
      </c>
      <c r="B28" s="22" t="s">
        <v>55</v>
      </c>
      <c r="C28" s="10">
        <v>107000</v>
      </c>
      <c r="D28" s="31"/>
    </row>
    <row r="29" spans="1:4" ht="78" customHeight="1">
      <c r="A29" s="19" t="s">
        <v>12</v>
      </c>
      <c r="B29" s="15" t="s">
        <v>18</v>
      </c>
      <c r="C29" s="21">
        <v>107000</v>
      </c>
      <c r="D29" s="3"/>
    </row>
    <row r="30" spans="1:4" s="32" customFormat="1" ht="31.5" customHeight="1">
      <c r="A30" s="24" t="s">
        <v>15</v>
      </c>
      <c r="B30" s="22" t="s">
        <v>17</v>
      </c>
      <c r="C30" s="10">
        <f>C31</f>
        <v>912000</v>
      </c>
      <c r="D30" s="31"/>
    </row>
    <row r="31" spans="1:4" ht="65.25" customHeight="1">
      <c r="A31" s="19" t="s">
        <v>16</v>
      </c>
      <c r="B31" s="15" t="s">
        <v>23</v>
      </c>
      <c r="C31" s="21">
        <v>912000</v>
      </c>
      <c r="D31" s="3"/>
    </row>
    <row r="32" spans="1:4" s="32" customFormat="1" ht="27" customHeight="1">
      <c r="A32" s="24" t="s">
        <v>20</v>
      </c>
      <c r="B32" s="22" t="s">
        <v>53</v>
      </c>
      <c r="C32" s="10">
        <f>C33+C34</f>
        <v>878000</v>
      </c>
      <c r="D32" s="31"/>
    </row>
    <row r="33" spans="1:4" ht="147.75" customHeight="1">
      <c r="A33" s="19" t="s">
        <v>21</v>
      </c>
      <c r="B33" s="15" t="s">
        <v>24</v>
      </c>
      <c r="C33" s="21">
        <v>220000</v>
      </c>
      <c r="D33" s="3"/>
    </row>
    <row r="34" spans="1:4" ht="80.25" customHeight="1">
      <c r="A34" s="19" t="s">
        <v>22</v>
      </c>
      <c r="B34" s="15" t="s">
        <v>71</v>
      </c>
      <c r="C34" s="21">
        <f>110*3600+1700*110+150*500</f>
        <v>658000</v>
      </c>
      <c r="D34" s="3"/>
    </row>
    <row r="35" spans="1:4" s="30" customFormat="1" ht="24" customHeight="1">
      <c r="A35" s="24" t="s">
        <v>26</v>
      </c>
      <c r="B35" s="22" t="s">
        <v>70</v>
      </c>
      <c r="C35" s="23">
        <f>C36</f>
        <v>431000</v>
      </c>
      <c r="D35" s="29"/>
    </row>
    <row r="36" spans="1:4" ht="102.75" customHeight="1">
      <c r="A36" s="19" t="s">
        <v>27</v>
      </c>
      <c r="B36" s="15" t="s">
        <v>65</v>
      </c>
      <c r="C36" s="21">
        <v>431000</v>
      </c>
      <c r="D36" s="3"/>
    </row>
    <row r="37" spans="1:4" s="28" customFormat="1" ht="55.5" customHeight="1">
      <c r="A37" s="24" t="s">
        <v>28</v>
      </c>
      <c r="B37" s="22" t="s">
        <v>30</v>
      </c>
      <c r="C37" s="25">
        <f>C38+C39+C40+C41</f>
        <v>1872000</v>
      </c>
      <c r="D37" s="27"/>
    </row>
    <row r="38" spans="1:4" ht="42" customHeight="1">
      <c r="A38" s="19" t="s">
        <v>29</v>
      </c>
      <c r="B38" s="15" t="s">
        <v>31</v>
      </c>
      <c r="C38" s="21">
        <v>720000</v>
      </c>
      <c r="D38" s="3"/>
    </row>
    <row r="39" spans="1:4" ht="42" customHeight="1">
      <c r="A39" s="19" t="s">
        <v>32</v>
      </c>
      <c r="B39" s="15" t="s">
        <v>45</v>
      </c>
      <c r="C39" s="21">
        <v>264000</v>
      </c>
      <c r="D39" s="3"/>
    </row>
    <row r="40" spans="1:4" ht="75" customHeight="1">
      <c r="A40" s="19" t="s">
        <v>33</v>
      </c>
      <c r="B40" s="15" t="s">
        <v>34</v>
      </c>
      <c r="C40" s="21">
        <v>528000</v>
      </c>
      <c r="D40" s="3"/>
    </row>
    <row r="41" spans="1:4" ht="75" customHeight="1">
      <c r="A41" s="19" t="s">
        <v>48</v>
      </c>
      <c r="B41" s="15" t="s">
        <v>69</v>
      </c>
      <c r="C41" s="21">
        <v>360000</v>
      </c>
      <c r="D41" s="3"/>
    </row>
    <row r="42" spans="1:4" s="28" customFormat="1" ht="34.5" customHeight="1">
      <c r="A42" s="24" t="s">
        <v>35</v>
      </c>
      <c r="B42" s="22" t="s">
        <v>36</v>
      </c>
      <c r="C42" s="25">
        <f>C43</f>
        <v>20000</v>
      </c>
      <c r="D42" s="27"/>
    </row>
    <row r="43" spans="1:4" ht="71.25">
      <c r="A43" s="19" t="s">
        <v>37</v>
      </c>
      <c r="B43" s="15" t="s">
        <v>38</v>
      </c>
      <c r="C43" s="21">
        <v>20000</v>
      </c>
      <c r="D43" s="3"/>
    </row>
    <row r="44" spans="1:4" s="32" customFormat="1" ht="18.75">
      <c r="A44" s="24" t="s">
        <v>40</v>
      </c>
      <c r="B44" s="22" t="s">
        <v>54</v>
      </c>
      <c r="C44" s="25">
        <f>C45+C47+C46</f>
        <v>427460</v>
      </c>
      <c r="D44" s="31"/>
    </row>
    <row r="45" spans="1:4" ht="75">
      <c r="A45" s="19" t="s">
        <v>39</v>
      </c>
      <c r="B45" s="16" t="s">
        <v>57</v>
      </c>
      <c r="C45" s="21">
        <v>196560</v>
      </c>
      <c r="D45" s="3"/>
    </row>
    <row r="46" spans="1:4" ht="15">
      <c r="A46" s="19" t="s">
        <v>41</v>
      </c>
      <c r="B46" s="16" t="s">
        <v>42</v>
      </c>
      <c r="C46" s="21">
        <v>900</v>
      </c>
      <c r="D46" s="3"/>
    </row>
    <row r="47" spans="1:4" ht="15">
      <c r="A47" s="19" t="s">
        <v>43</v>
      </c>
      <c r="B47" s="16" t="s">
        <v>44</v>
      </c>
      <c r="C47" s="21">
        <v>230000</v>
      </c>
      <c r="D47" s="3"/>
    </row>
    <row r="48" spans="1:4" ht="47.25" customHeight="1">
      <c r="A48" s="12"/>
      <c r="B48" s="13" t="s">
        <v>67</v>
      </c>
      <c r="C48" s="34">
        <f>C15/332/12</f>
        <v>1631.5040160642568</v>
      </c>
      <c r="D48" s="7"/>
    </row>
    <row r="49" ht="0.75" customHeight="1"/>
  </sheetData>
  <sheetProtection/>
  <autoFilter ref="A14:D48"/>
  <mergeCells count="2">
    <mergeCell ref="A1:D1"/>
    <mergeCell ref="A13:D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F11" sqref="F11"/>
    </sheetView>
  </sheetViews>
  <sheetFormatPr defaultColWidth="9.33203125" defaultRowHeight="12.75"/>
  <cols>
    <col min="1" max="1" width="6.83203125" style="0" customWidth="1"/>
    <col min="2" max="2" width="99.16015625" style="0" customWidth="1"/>
    <col min="3" max="3" width="17.33203125" style="18" customWidth="1"/>
    <col min="4" max="4" width="12.33203125" style="0" customWidth="1"/>
    <col min="7" max="7" width="12.16015625" style="0" bestFit="1" customWidth="1"/>
  </cols>
  <sheetData>
    <row r="1" spans="1:4" ht="241.5" customHeight="1">
      <c r="A1" s="35" t="s">
        <v>73</v>
      </c>
      <c r="B1" s="36"/>
      <c r="C1" s="36"/>
      <c r="D1" s="36"/>
    </row>
    <row r="2" spans="1:4" ht="31.5" customHeight="1">
      <c r="A2" s="1" t="s">
        <v>0</v>
      </c>
      <c r="B2" s="2" t="s">
        <v>1</v>
      </c>
      <c r="C2" s="16" t="s">
        <v>8</v>
      </c>
      <c r="D2" s="3"/>
    </row>
    <row r="3" spans="1:4" ht="28.5" customHeight="1">
      <c r="A3" s="4"/>
      <c r="B3" s="5" t="s">
        <v>2</v>
      </c>
      <c r="C3" s="17"/>
      <c r="D3" s="3"/>
    </row>
    <row r="4" spans="1:4" ht="23.25" customHeight="1">
      <c r="A4" s="6">
        <v>1</v>
      </c>
      <c r="B4" s="33" t="s">
        <v>56</v>
      </c>
      <c r="C4" s="17">
        <f>C16</f>
        <v>1852452</v>
      </c>
      <c r="D4" s="7">
        <f>C4/332/12</f>
        <v>464.9728915662651</v>
      </c>
    </row>
    <row r="5" spans="1:4" ht="24" customHeight="1">
      <c r="A5" s="6">
        <v>2</v>
      </c>
      <c r="B5" s="33" t="s">
        <v>55</v>
      </c>
      <c r="C5" s="17">
        <f>C28</f>
        <v>107000</v>
      </c>
      <c r="D5" s="7">
        <f aca="true" t="shared" si="0" ref="D5:D12">C5/332/12</f>
        <v>26.857429718875505</v>
      </c>
    </row>
    <row r="6" spans="1:4" ht="22.5" customHeight="1">
      <c r="A6" s="6">
        <v>3</v>
      </c>
      <c r="B6" s="33" t="s">
        <v>17</v>
      </c>
      <c r="C6" s="17">
        <f>C30</f>
        <v>912000</v>
      </c>
      <c r="D6" s="7">
        <f t="shared" si="0"/>
        <v>228.9156626506024</v>
      </c>
    </row>
    <row r="7" spans="1:4" ht="22.5" customHeight="1">
      <c r="A7" s="6">
        <v>4</v>
      </c>
      <c r="B7" s="33" t="s">
        <v>53</v>
      </c>
      <c r="C7" s="17">
        <f>C32</f>
        <v>878000</v>
      </c>
      <c r="D7" s="7">
        <f t="shared" si="0"/>
        <v>220.38152610441765</v>
      </c>
    </row>
    <row r="8" spans="1:4" ht="24" customHeight="1">
      <c r="A8" s="6">
        <v>5</v>
      </c>
      <c r="B8" s="33" t="s">
        <v>70</v>
      </c>
      <c r="C8" s="17">
        <f>C35</f>
        <v>431000</v>
      </c>
      <c r="D8" s="7">
        <f t="shared" si="0"/>
        <v>108.18273092369479</v>
      </c>
    </row>
    <row r="9" spans="1:4" ht="48.75" customHeight="1">
      <c r="A9" s="6">
        <v>7</v>
      </c>
      <c r="B9" s="33" t="s">
        <v>30</v>
      </c>
      <c r="C9" s="17">
        <f>C37</f>
        <v>1872000</v>
      </c>
      <c r="D9" s="7">
        <f t="shared" si="0"/>
        <v>469.87951807228916</v>
      </c>
    </row>
    <row r="10" spans="1:4" ht="22.5" customHeight="1">
      <c r="A10" s="6">
        <v>8</v>
      </c>
      <c r="B10" s="33" t="s">
        <v>36</v>
      </c>
      <c r="C10" s="17">
        <f>C42</f>
        <v>20000</v>
      </c>
      <c r="D10" s="7">
        <f t="shared" si="0"/>
        <v>5.020080321285141</v>
      </c>
    </row>
    <row r="11" spans="1:4" ht="22.5" customHeight="1">
      <c r="A11" s="6">
        <v>9</v>
      </c>
      <c r="B11" s="33" t="s">
        <v>54</v>
      </c>
      <c r="C11" s="17">
        <f>C44</f>
        <v>427460</v>
      </c>
      <c r="D11" s="7">
        <f t="shared" si="0"/>
        <v>107.29417670682732</v>
      </c>
    </row>
    <row r="12" spans="1:4" ht="27" customHeight="1">
      <c r="A12" s="4"/>
      <c r="B12" s="9" t="s">
        <v>3</v>
      </c>
      <c r="C12" s="17">
        <f>SUM(C4:C11)</f>
        <v>6499912</v>
      </c>
      <c r="D12" s="7">
        <f t="shared" si="0"/>
        <v>1631.5040160642568</v>
      </c>
    </row>
    <row r="13" spans="1:4" ht="371.25" customHeight="1">
      <c r="A13" s="35" t="s">
        <v>74</v>
      </c>
      <c r="B13" s="36"/>
      <c r="C13" s="36"/>
      <c r="D13" s="36"/>
    </row>
    <row r="14" spans="1:4" ht="30.75" customHeight="1">
      <c r="A14" s="11" t="s">
        <v>0</v>
      </c>
      <c r="B14" s="2" t="s">
        <v>1</v>
      </c>
      <c r="C14" s="16" t="s">
        <v>8</v>
      </c>
      <c r="D14" s="3"/>
    </row>
    <row r="15" spans="1:4" ht="30.75" customHeight="1">
      <c r="A15" s="4"/>
      <c r="B15" s="2" t="s">
        <v>4</v>
      </c>
      <c r="C15" s="17">
        <f>C16+C28+C30+C32+C37+C42+C44+C35</f>
        <v>6499912</v>
      </c>
      <c r="D15" s="3"/>
    </row>
    <row r="16" spans="1:4" ht="30.75" customHeight="1">
      <c r="A16" s="20" t="s">
        <v>6</v>
      </c>
      <c r="B16" s="22" t="s">
        <v>56</v>
      </c>
      <c r="C16" s="17">
        <f>C17+C18+C19+C20+C21+C22+C23+C24+C25+C26+C27</f>
        <v>1852452</v>
      </c>
      <c r="D16" s="3">
        <f>C16/332/12</f>
        <v>464.9728915662651</v>
      </c>
    </row>
    <row r="17" spans="1:4" ht="79.5" customHeight="1">
      <c r="A17" s="14" t="s">
        <v>7</v>
      </c>
      <c r="B17" s="15" t="s">
        <v>19</v>
      </c>
      <c r="C17" s="21">
        <v>36000</v>
      </c>
      <c r="D17" s="3">
        <f>C17/332/12</f>
        <v>9.036144578313253</v>
      </c>
    </row>
    <row r="18" spans="1:4" ht="88.5" customHeight="1">
      <c r="A18" s="19" t="s">
        <v>9</v>
      </c>
      <c r="B18" s="15" t="s">
        <v>13</v>
      </c>
      <c r="C18" s="21">
        <v>330000</v>
      </c>
      <c r="D18" s="3">
        <f aca="true" t="shared" si="1" ref="D18:D49">C18/332/12</f>
        <v>82.83132530120481</v>
      </c>
    </row>
    <row r="19" spans="1:4" ht="118.5" customHeight="1">
      <c r="A19" s="19" t="s">
        <v>10</v>
      </c>
      <c r="B19" s="15" t="s">
        <v>64</v>
      </c>
      <c r="C19" s="21">
        <v>640000</v>
      </c>
      <c r="D19" s="3">
        <f t="shared" si="1"/>
        <v>160.6425702811245</v>
      </c>
    </row>
    <row r="20" spans="1:4" ht="90.75" customHeight="1">
      <c r="A20" s="19" t="s">
        <v>14</v>
      </c>
      <c r="B20" s="15" t="s">
        <v>75</v>
      </c>
      <c r="C20" s="26">
        <v>152000</v>
      </c>
      <c r="D20" s="3">
        <f t="shared" si="1"/>
        <v>38.15261044176707</v>
      </c>
    </row>
    <row r="21" spans="1:4" ht="42" customHeight="1">
      <c r="A21" s="19" t="s">
        <v>46</v>
      </c>
      <c r="B21" s="15" t="s">
        <v>68</v>
      </c>
      <c r="C21" s="26"/>
      <c r="D21" s="3">
        <f t="shared" si="1"/>
        <v>0</v>
      </c>
    </row>
    <row r="22" spans="1:4" ht="37.5" customHeight="1">
      <c r="A22" s="19" t="s">
        <v>47</v>
      </c>
      <c r="B22" s="15" t="s">
        <v>49</v>
      </c>
      <c r="C22" s="21">
        <v>36000</v>
      </c>
      <c r="D22" s="3">
        <f t="shared" si="1"/>
        <v>9.036144578313253</v>
      </c>
    </row>
    <row r="23" spans="1:4" ht="81" customHeight="1">
      <c r="A23" s="19" t="s">
        <v>50</v>
      </c>
      <c r="B23" s="15" t="s">
        <v>51</v>
      </c>
      <c r="C23" s="21">
        <v>5000</v>
      </c>
      <c r="D23" s="3">
        <f t="shared" si="1"/>
        <v>1.2550200803212852</v>
      </c>
    </row>
    <row r="24" spans="1:4" ht="69.75" customHeight="1">
      <c r="A24" s="19" t="s">
        <v>52</v>
      </c>
      <c r="B24" s="15" t="s">
        <v>76</v>
      </c>
      <c r="C24" s="21">
        <v>46642</v>
      </c>
      <c r="D24" s="3">
        <f t="shared" si="1"/>
        <v>11.707329317269076</v>
      </c>
    </row>
    <row r="25" spans="1:4" ht="69.75" customHeight="1">
      <c r="A25" s="19" t="s">
        <v>58</v>
      </c>
      <c r="B25" s="15" t="s">
        <v>59</v>
      </c>
      <c r="C25" s="21">
        <v>16810</v>
      </c>
      <c r="D25" s="3">
        <f t="shared" si="1"/>
        <v>4.219377510040161</v>
      </c>
    </row>
    <row r="26" spans="1:4" ht="69.75" customHeight="1">
      <c r="A26" s="19" t="s">
        <v>60</v>
      </c>
      <c r="B26" s="15" t="s">
        <v>77</v>
      </c>
      <c r="C26" s="21">
        <v>30000</v>
      </c>
      <c r="D26" s="3">
        <f t="shared" si="1"/>
        <v>7.53012048192771</v>
      </c>
    </row>
    <row r="27" spans="1:4" ht="69.75" customHeight="1">
      <c r="A27" s="19" t="s">
        <v>61</v>
      </c>
      <c r="B27" s="15" t="s">
        <v>66</v>
      </c>
      <c r="C27" s="21">
        <f>240000+320000</f>
        <v>560000</v>
      </c>
      <c r="D27" s="3">
        <f t="shared" si="1"/>
        <v>140.56224899598394</v>
      </c>
    </row>
    <row r="28" spans="1:4" s="32" customFormat="1" ht="26.25" customHeight="1">
      <c r="A28" s="24" t="s">
        <v>11</v>
      </c>
      <c r="B28" s="22" t="s">
        <v>55</v>
      </c>
      <c r="C28" s="10">
        <v>107000</v>
      </c>
      <c r="D28" s="3">
        <f t="shared" si="1"/>
        <v>26.857429718875505</v>
      </c>
    </row>
    <row r="29" spans="1:4" ht="78" customHeight="1">
      <c r="A29" s="19" t="s">
        <v>12</v>
      </c>
      <c r="B29" s="15" t="s">
        <v>78</v>
      </c>
      <c r="C29" s="21">
        <v>107000</v>
      </c>
      <c r="D29" s="3">
        <f t="shared" si="1"/>
        <v>26.857429718875505</v>
      </c>
    </row>
    <row r="30" spans="1:4" s="32" customFormat="1" ht="31.5" customHeight="1">
      <c r="A30" s="24" t="s">
        <v>15</v>
      </c>
      <c r="B30" s="22" t="s">
        <v>17</v>
      </c>
      <c r="C30" s="10">
        <f>C31</f>
        <v>912000</v>
      </c>
      <c r="D30" s="3">
        <f t="shared" si="1"/>
        <v>228.9156626506024</v>
      </c>
    </row>
    <row r="31" spans="1:4" ht="65.25" customHeight="1">
      <c r="A31" s="19" t="s">
        <v>16</v>
      </c>
      <c r="B31" s="15" t="s">
        <v>23</v>
      </c>
      <c r="C31" s="21">
        <v>912000</v>
      </c>
      <c r="D31" s="3">
        <f t="shared" si="1"/>
        <v>228.9156626506024</v>
      </c>
    </row>
    <row r="32" spans="1:4" s="32" customFormat="1" ht="27" customHeight="1">
      <c r="A32" s="24" t="s">
        <v>20</v>
      </c>
      <c r="B32" s="22" t="s">
        <v>53</v>
      </c>
      <c r="C32" s="10">
        <f>C33+C34</f>
        <v>878000</v>
      </c>
      <c r="D32" s="3">
        <f t="shared" si="1"/>
        <v>220.38152610441765</v>
      </c>
    </row>
    <row r="33" spans="1:4" ht="147.75" customHeight="1">
      <c r="A33" s="19" t="s">
        <v>21</v>
      </c>
      <c r="B33" s="15" t="s">
        <v>79</v>
      </c>
      <c r="C33" s="21">
        <v>220000</v>
      </c>
      <c r="D33" s="3">
        <f t="shared" si="1"/>
        <v>55.22088353413654</v>
      </c>
    </row>
    <row r="34" spans="1:4" ht="80.25" customHeight="1">
      <c r="A34" s="19" t="s">
        <v>22</v>
      </c>
      <c r="B34" s="15" t="s">
        <v>80</v>
      </c>
      <c r="C34" s="21">
        <f>110*3600+1700*110+150*500</f>
        <v>658000</v>
      </c>
      <c r="D34" s="3">
        <f t="shared" si="1"/>
        <v>165.1606425702811</v>
      </c>
    </row>
    <row r="35" spans="1:4" s="30" customFormat="1" ht="24" customHeight="1">
      <c r="A35" s="24" t="s">
        <v>26</v>
      </c>
      <c r="B35" s="22" t="s">
        <v>70</v>
      </c>
      <c r="C35" s="23">
        <f>C36</f>
        <v>431000</v>
      </c>
      <c r="D35" s="3">
        <f t="shared" si="1"/>
        <v>108.18273092369479</v>
      </c>
    </row>
    <row r="36" spans="1:4" ht="102.75" customHeight="1">
      <c r="A36" s="19" t="s">
        <v>27</v>
      </c>
      <c r="B36" s="15" t="s">
        <v>81</v>
      </c>
      <c r="C36" s="21">
        <v>431000</v>
      </c>
      <c r="D36" s="3">
        <f t="shared" si="1"/>
        <v>108.18273092369479</v>
      </c>
    </row>
    <row r="37" spans="1:4" s="28" customFormat="1" ht="55.5" customHeight="1">
      <c r="A37" s="24" t="s">
        <v>28</v>
      </c>
      <c r="B37" s="22" t="s">
        <v>30</v>
      </c>
      <c r="C37" s="25">
        <f>C38+C39+C40+C41</f>
        <v>1872000</v>
      </c>
      <c r="D37" s="3">
        <f t="shared" si="1"/>
        <v>469.87951807228916</v>
      </c>
    </row>
    <row r="38" spans="1:4" ht="42" customHeight="1">
      <c r="A38" s="19" t="s">
        <v>29</v>
      </c>
      <c r="B38" s="15" t="s">
        <v>31</v>
      </c>
      <c r="C38" s="21">
        <v>720000</v>
      </c>
      <c r="D38" s="3">
        <f t="shared" si="1"/>
        <v>180.72289156626505</v>
      </c>
    </row>
    <row r="39" spans="1:4" ht="42" customHeight="1">
      <c r="A39" s="19" t="s">
        <v>32</v>
      </c>
      <c r="B39" s="15" t="s">
        <v>45</v>
      </c>
      <c r="C39" s="21">
        <v>264000</v>
      </c>
      <c r="D39" s="3">
        <f t="shared" si="1"/>
        <v>66.26506024096385</v>
      </c>
    </row>
    <row r="40" spans="1:4" ht="75" customHeight="1">
      <c r="A40" s="19" t="s">
        <v>33</v>
      </c>
      <c r="B40" s="15" t="s">
        <v>82</v>
      </c>
      <c r="C40" s="21">
        <v>528000</v>
      </c>
      <c r="D40" s="3">
        <f t="shared" si="1"/>
        <v>132.5301204819277</v>
      </c>
    </row>
    <row r="41" spans="1:4" ht="75" customHeight="1">
      <c r="A41" s="19" t="s">
        <v>48</v>
      </c>
      <c r="B41" s="15" t="s">
        <v>83</v>
      </c>
      <c r="C41" s="21">
        <v>360000</v>
      </c>
      <c r="D41" s="3">
        <f t="shared" si="1"/>
        <v>90.36144578313252</v>
      </c>
    </row>
    <row r="42" spans="1:4" s="28" customFormat="1" ht="34.5" customHeight="1">
      <c r="A42" s="24" t="s">
        <v>35</v>
      </c>
      <c r="B42" s="22" t="s">
        <v>36</v>
      </c>
      <c r="C42" s="25">
        <f>C43</f>
        <v>20000</v>
      </c>
      <c r="D42" s="3">
        <f t="shared" si="1"/>
        <v>5.020080321285141</v>
      </c>
    </row>
    <row r="43" spans="1:4" ht="57">
      <c r="A43" s="19" t="s">
        <v>37</v>
      </c>
      <c r="B43" s="15" t="s">
        <v>84</v>
      </c>
      <c r="C43" s="21">
        <v>20000</v>
      </c>
      <c r="D43" s="3">
        <f t="shared" si="1"/>
        <v>5.020080321285141</v>
      </c>
    </row>
    <row r="44" spans="1:4" s="32" customFormat="1" ht="18.75">
      <c r="A44" s="24" t="s">
        <v>40</v>
      </c>
      <c r="B44" s="22" t="s">
        <v>54</v>
      </c>
      <c r="C44" s="25">
        <f>C45+C47+C46</f>
        <v>427460</v>
      </c>
      <c r="D44" s="3">
        <f t="shared" si="1"/>
        <v>107.29417670682732</v>
      </c>
    </row>
    <row r="45" spans="1:4" ht="60">
      <c r="A45" s="19" t="s">
        <v>39</v>
      </c>
      <c r="B45" s="16" t="s">
        <v>85</v>
      </c>
      <c r="C45" s="21">
        <v>196560</v>
      </c>
      <c r="D45" s="3">
        <f t="shared" si="1"/>
        <v>49.337349397590366</v>
      </c>
    </row>
    <row r="46" spans="1:4" ht="15">
      <c r="A46" s="19" t="s">
        <v>41</v>
      </c>
      <c r="B46" s="16" t="s">
        <v>42</v>
      </c>
      <c r="C46" s="21">
        <v>900</v>
      </c>
      <c r="D46" s="3">
        <f t="shared" si="1"/>
        <v>0.22590361445783133</v>
      </c>
    </row>
    <row r="47" spans="1:4" ht="15">
      <c r="A47" s="19" t="s">
        <v>43</v>
      </c>
      <c r="B47" s="16" t="s">
        <v>44</v>
      </c>
      <c r="C47" s="21">
        <v>230000</v>
      </c>
      <c r="D47" s="3">
        <f t="shared" si="1"/>
        <v>57.730923694779115</v>
      </c>
    </row>
    <row r="48" spans="1:4" ht="47.25" customHeight="1">
      <c r="A48" s="12"/>
      <c r="B48" s="13" t="s">
        <v>86</v>
      </c>
      <c r="C48" s="34">
        <f>C15/332/12</f>
        <v>1631.5040160642568</v>
      </c>
      <c r="D48" s="3"/>
    </row>
    <row r="49" ht="0.75" customHeight="1">
      <c r="D49" s="3">
        <f t="shared" si="1"/>
        <v>0</v>
      </c>
    </row>
  </sheetData>
  <sheetProtection/>
  <autoFilter ref="A14:D48"/>
  <mergeCells count="2">
    <mergeCell ref="A1:D1"/>
    <mergeCell ref="A13:D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Форма: Финансово-экономическое обоснование размера взносов садоводческого некоммерческого товарищества собственников недвижимости (образец заполнения)("Дачная реформа: какие изменения ждут садоводов и огородников. Сборник подготовлен специалистами Союза д</dc:title>
  <dc:subject/>
  <dc:creator>Elena</dc:creator>
  <cp:keywords/>
  <dc:description/>
  <cp:lastModifiedBy>Ветеринар</cp:lastModifiedBy>
  <dcterms:created xsi:type="dcterms:W3CDTF">2022-07-29T03:24:42Z</dcterms:created>
  <dcterms:modified xsi:type="dcterms:W3CDTF">2022-10-18T11:42:50Z</dcterms:modified>
  <cp:category/>
  <cp:version/>
  <cp:contentType/>
  <cp:contentStatus/>
</cp:coreProperties>
</file>